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09.07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K11" i="2"/>
  <c r="K10" i="2"/>
  <c r="P11" i="2"/>
  <c r="P10" i="2"/>
  <c r="S56" i="2"/>
  <c r="S53" i="2"/>
  <c r="S39" i="2"/>
  <c r="S36" i="2"/>
  <c r="S33" i="2"/>
  <c r="S31" i="2"/>
  <c r="S15" i="2"/>
  <c r="S23" i="2" l="1"/>
  <c r="S7" i="2" s="1"/>
  <c r="S64" i="2" s="1"/>
  <c r="K24" i="2"/>
  <c r="K27" i="2"/>
  <c r="J31" i="2"/>
  <c r="J23" i="2" s="1"/>
  <c r="K32" i="2"/>
  <c r="K31" i="2" s="1"/>
  <c r="J33" i="2"/>
  <c r="K34" i="2"/>
  <c r="K33" i="2" s="1"/>
  <c r="J36" i="2"/>
  <c r="K37" i="2"/>
  <c r="K38" i="2"/>
  <c r="J39" i="2"/>
  <c r="K40" i="2"/>
  <c r="K41" i="2"/>
  <c r="K42" i="2"/>
  <c r="K52" i="2"/>
  <c r="K54" i="2"/>
  <c r="J55" i="2"/>
  <c r="J53" i="2" s="1"/>
  <c r="J56" i="2"/>
  <c r="K57" i="2"/>
  <c r="K58" i="2"/>
  <c r="K59" i="2"/>
  <c r="K60" i="2"/>
  <c r="K62" i="2"/>
  <c r="K63" i="2"/>
  <c r="K36" i="2" l="1"/>
  <c r="K56" i="2"/>
  <c r="K39" i="2"/>
  <c r="K23" i="2"/>
  <c r="K16" i="2"/>
  <c r="O56" i="2" l="1"/>
  <c r="O53" i="2"/>
  <c r="O39" i="2"/>
  <c r="O36" i="2"/>
  <c r="O33" i="2"/>
  <c r="O31" i="2"/>
  <c r="O23" i="2" s="1"/>
  <c r="O15" i="2"/>
  <c r="O7" i="2" l="1"/>
  <c r="O64" i="2" s="1"/>
  <c r="U56" i="2"/>
  <c r="U53" i="2"/>
  <c r="U39" i="2"/>
  <c r="U36" i="2"/>
  <c r="U33" i="2"/>
  <c r="U23" i="2" s="1"/>
  <c r="U31" i="2"/>
  <c r="U15" i="2"/>
  <c r="U7" i="2" l="1"/>
  <c r="U64" i="2" s="1"/>
  <c r="AD10" i="2"/>
  <c r="AD11" i="2"/>
  <c r="AD16" i="2"/>
  <c r="AD17" i="2"/>
  <c r="AD18" i="2"/>
  <c r="AD19" i="2"/>
  <c r="AD20" i="2"/>
  <c r="AD23" i="2"/>
  <c r="AD24" i="2"/>
  <c r="AD25" i="2"/>
  <c r="AD26" i="2"/>
  <c r="AD27" i="2"/>
  <c r="AD28" i="2"/>
  <c r="AD29" i="2"/>
  <c r="AD30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4" i="2"/>
  <c r="AD56" i="2"/>
  <c r="AD57" i="2"/>
  <c r="AD58" i="2"/>
  <c r="AD59" i="2"/>
  <c r="AD60" i="2"/>
  <c r="AD61" i="2"/>
  <c r="AD62" i="2"/>
  <c r="AD63" i="2"/>
  <c r="AC10" i="2"/>
  <c r="AC11" i="2"/>
  <c r="AC16" i="2"/>
  <c r="AC17" i="2"/>
  <c r="AC18" i="2"/>
  <c r="AC19" i="2"/>
  <c r="AC20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D21" i="2" s="1"/>
  <c r="K14" i="2"/>
  <c r="AD14" i="2" s="1"/>
  <c r="K13" i="2"/>
  <c r="AC13" i="2" s="1"/>
  <c r="K12" i="2"/>
  <c r="AC12" i="2" s="1"/>
  <c r="K9" i="2"/>
  <c r="AD9" i="2" s="1"/>
  <c r="K8" i="2"/>
  <c r="AD8" i="2" s="1"/>
  <c r="J15" i="2"/>
  <c r="AD13" i="2" l="1"/>
  <c r="AC21" i="2"/>
  <c r="AD12" i="2"/>
  <c r="AC9" i="2"/>
  <c r="AC22" i="2"/>
  <c r="AC14" i="2"/>
  <c r="AC8" i="2"/>
  <c r="J7" i="2"/>
  <c r="J64" i="2" s="1"/>
  <c r="K15" i="2"/>
  <c r="AC15" i="2" l="1"/>
  <c r="AD15" i="2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P63" i="2" l="1"/>
  <c r="AB63" i="2" s="1"/>
  <c r="AA63" i="2" l="1"/>
  <c r="R36" i="2"/>
  <c r="Z36" i="2" s="1"/>
  <c r="Y36" i="2" l="1"/>
  <c r="P55" i="2"/>
  <c r="K55" i="2" s="1"/>
  <c r="K53" i="2" s="1"/>
  <c r="AB55" i="2" l="1"/>
  <c r="AA55" i="2"/>
  <c r="R55" i="2"/>
  <c r="Q55" i="2"/>
  <c r="AD55" i="2" l="1"/>
  <c r="AC55" i="2"/>
  <c r="X55" i="2"/>
  <c r="W55" i="2"/>
  <c r="Z55" i="2"/>
  <c r="Y55" i="2"/>
  <c r="N61" i="2"/>
  <c r="AC53" i="2" l="1"/>
  <c r="AD53" i="2"/>
  <c r="K7" i="2"/>
  <c r="K64" i="2" s="1"/>
  <c r="R53" i="2"/>
  <c r="AD7" i="2" l="1"/>
  <c r="AC7" i="2"/>
  <c r="Z53" i="2"/>
  <c r="Y53" i="2"/>
  <c r="P8" i="2"/>
  <c r="AB8" i="2" s="1"/>
  <c r="AC64" i="2" l="1"/>
  <c r="AD64" i="2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P59" i="2"/>
  <c r="AB59" i="2" s="1"/>
  <c r="P58" i="2"/>
  <c r="AB58" i="2" s="1"/>
  <c r="P57" i="2"/>
  <c r="AB57" i="2" s="1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23" i="2" l="1"/>
  <c r="L7" i="2" s="1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<sst xmlns="http://schemas.openxmlformats.org/spreadsheetml/2006/main" count="137" uniqueCount="90">
  <si>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</si>
  <si>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</si>
  <si>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</si>
  <si>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</si>
  <si>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</si>
  <si>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</si>
  <si>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</si>
  <si>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</si>
  <si>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</si>
  <si>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</si>
  <si>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</si>
  <si>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</si>
  <si>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</si>
  <si>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</si>
  <si>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</si>
  <si>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</si>
  <si>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</si>
  <si>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</si>
  <si>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</si>
  <si>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</si>
  <si>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</si>
  <si>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</si>
  <si>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</si>
  <si>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</si>
  <si>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</si>
  <si>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</si>
  <si>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</si>
  <si>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</si>
  <si>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</si>
  <si>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</si>
  <si>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</si>
  <si>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</si>
  <si>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</si>
  <si>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</si>
  <si>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</si>
  <si>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</si>
  <si>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</si>
  <si>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</si>
  <si>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</si>
  <si>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</si>
  <si>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</si>
  <si>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</si>
  <si>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</si>
  <si>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</si>
  <si>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</si>
  <si>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</si>
  <si>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</si>
  <si>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</si>
  <si>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</si>
  <si>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</si>
  <si>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</si>
  <si>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</si>
  <si>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</si>
  <si>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</si>
  <si>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</si>
  <si>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</si>
  <si>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</si>
  <si>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</si>
  <si>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</si>
  <si>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</si>
  <si>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</si>
  <si>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</si>
  <si>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</si>
  <si>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</si>
  <si>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</si>
  <si>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</si>
  <si>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</si>
  <si>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</si>
  <si>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</si>
  <si>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</si>
  <si>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</si>
  <si>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</si>
  <si>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</si>
  <si>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</si>
  <si>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</si>
  <si>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</si>
  <si>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</si>
  <si>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</si>
  <si>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</si>
  <si>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7 месяцев 2021 года</t>
  </si>
  <si>
    <t>откл.+- от плана за 7 месяцев 2021 года</t>
  </si>
  <si>
    <r>
      <t xml:space="preserve">Исполнение с 01.01.2021 по 08.07.2021        </t>
    </r>
    <r>
      <rPr>
        <b/>
        <sz val="14"/>
        <rFont val="Times New Roman"/>
        <family val="1"/>
        <charset val="204"/>
      </rPr>
      <t xml:space="preserve"> (30,57%)</t>
    </r>
  </si>
  <si>
    <t>с 25.06.2021 по 01.07.2021 (неделя) П</t>
  </si>
  <si>
    <t>с 02.07.2021 по 08.07.2021 (неделя) Т</t>
  </si>
  <si>
    <t>Исполнено по 08.07.2020 год</t>
  </si>
  <si>
    <r>
      <t>Исполнено по 08.07.2020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</si>
  <si>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t xml:space="preserve">Исполнено по 08.07.2019 год </t>
  </si>
  <si>
    <r>
      <t xml:space="preserve">Исполнено по 08.07.2019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</si>
  <si>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Информация об исполнении бюджета Благодарненского городского округа Ставропольского края по доходам по состоянию на 08 июля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</si>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</sst>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46" zoomScaleNormal="68" zoomScaleSheetLayoutView="46" workbookViewId="0">
      <pane xSplit="9" ySplit="6" topLeftCell="K7" activePane="bottomRight" state="frozen"/>
      <selection pane="topRight" activeCell="J1" sqref="J1"/>
      <selection pane="bottomLeft" activeCell="A7" sqref="A7"/>
      <selection pane="bottomRight" activeCell="AB3" sqref="AB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3.140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40.5703125" style="1" hidden="1" customWidth="1"/>
    <col min="16" max="16" width="21.8554687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3.425781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71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6" t="s">
        <v>88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2"/>
      <c r="AC1" s="2"/>
    </row>
    <row r="2" spans="1:31" s="72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57"/>
      <c r="AC2" s="8"/>
    </row>
    <row r="3" spans="1:31" s="72" customFormat="1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/>
      <c r="W3" s="73"/>
      <c r="X3" s="73"/>
      <c r="Y3" s="73"/>
      <c r="Z3" s="73"/>
      <c r="AA3" s="73"/>
      <c r="AB3" s="89" t="s">
        <v>89</v>
      </c>
      <c r="AC3" s="73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8" t="s">
        <v>43</v>
      </c>
      <c r="J4" s="85" t="s">
        <v>86</v>
      </c>
      <c r="K4" s="76" t="s">
        <v>87</v>
      </c>
      <c r="L4" s="80" t="s">
        <v>66</v>
      </c>
      <c r="M4" s="80" t="s">
        <v>67</v>
      </c>
      <c r="N4" s="76" t="s">
        <v>68</v>
      </c>
      <c r="O4" s="87" t="s">
        <v>84</v>
      </c>
      <c r="P4" s="76" t="s">
        <v>85</v>
      </c>
      <c r="Q4" s="83" t="s">
        <v>73</v>
      </c>
      <c r="R4" s="84"/>
      <c r="S4" s="76" t="s">
        <v>71</v>
      </c>
      <c r="T4" s="76"/>
      <c r="U4" s="76" t="s">
        <v>81</v>
      </c>
      <c r="V4" s="81" t="s">
        <v>64</v>
      </c>
      <c r="W4" s="79" t="s">
        <v>69</v>
      </c>
      <c r="X4" s="79"/>
      <c r="Y4" s="76" t="s">
        <v>80</v>
      </c>
      <c r="Z4" s="76"/>
      <c r="AA4" s="76" t="s">
        <v>70</v>
      </c>
      <c r="AB4" s="76"/>
      <c r="AC4" s="76" t="s">
        <v>78</v>
      </c>
      <c r="AD4" s="76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8"/>
      <c r="J5" s="85"/>
      <c r="K5" s="76"/>
      <c r="L5" s="80"/>
      <c r="M5" s="80"/>
      <c r="N5" s="76"/>
      <c r="O5" s="87"/>
      <c r="P5" s="76"/>
      <c r="Q5" s="51" t="s">
        <v>72</v>
      </c>
      <c r="R5" s="68" t="s">
        <v>79</v>
      </c>
      <c r="S5" s="52" t="s">
        <v>82</v>
      </c>
      <c r="T5" s="52" t="s">
        <v>83</v>
      </c>
      <c r="U5" s="76"/>
      <c r="V5" s="82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5" t="s">
        <v>48</v>
      </c>
      <c r="AD5" s="55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6"/>
      <c r="K6" s="56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75">
        <v>7</v>
      </c>
      <c r="T6" s="43">
        <v>8</v>
      </c>
      <c r="U6" s="22">
        <v>9</v>
      </c>
      <c r="V6" s="33">
        <v>10</v>
      </c>
      <c r="W6" s="22">
        <v>11</v>
      </c>
      <c r="X6" s="22">
        <v>12</v>
      </c>
      <c r="Y6" s="45">
        <v>13</v>
      </c>
      <c r="Z6" s="45">
        <v>14</v>
      </c>
      <c r="AA6" s="22">
        <v>15</v>
      </c>
      <c r="AB6" s="22">
        <v>16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78" t="s">
        <v>8</v>
      </c>
      <c r="C7" s="78"/>
      <c r="D7" s="78"/>
      <c r="E7" s="78"/>
      <c r="F7" s="78"/>
      <c r="G7" s="78"/>
      <c r="H7" s="78"/>
      <c r="I7" s="78"/>
      <c r="J7" s="17">
        <f t="shared" ref="J7:U7" si="0">J8+J9+J11+J12+J13+J14+J15+J22+J23+J35+J36+J39+J42+J53+J10</f>
        <v>204468361.69999993</v>
      </c>
      <c r="K7" s="17">
        <f t="shared" si="0"/>
        <v>152194116.21742976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133577096.81999999</v>
      </c>
      <c r="P7" s="17">
        <f t="shared" si="0"/>
        <v>129271196.92474894</v>
      </c>
      <c r="Q7" s="17">
        <f t="shared" si="0"/>
        <v>352312492</v>
      </c>
      <c r="R7" s="17">
        <f t="shared" si="0"/>
        <v>176042644.88</v>
      </c>
      <c r="S7" s="17">
        <f t="shared" ref="S7" si="1">S8+S9+S11+S12+S13+S14+S15+S22+S23+S35+S36+S39+S42+S53+S10</f>
        <v>5517623.2399999993</v>
      </c>
      <c r="T7" s="17">
        <f t="shared" si="0"/>
        <v>2966036.6099999994</v>
      </c>
      <c r="U7" s="17">
        <f t="shared" si="0"/>
        <v>156661177.66</v>
      </c>
      <c r="V7" s="17">
        <f>T7-S7</f>
        <v>-2551586.63</v>
      </c>
      <c r="W7" s="17">
        <f>U7-Q7</f>
        <v>-195651314.34</v>
      </c>
      <c r="X7" s="17">
        <f>IF(Q7=0,0,U7/Q7*100)</f>
        <v>44.466540703870358</v>
      </c>
      <c r="Y7" s="17">
        <f>U7-R7</f>
        <v>-19381467.219999999</v>
      </c>
      <c r="Z7" s="17">
        <f>IF(R7=0,0,U7/R7*100)</f>
        <v>88.990470329952473</v>
      </c>
      <c r="AA7" s="17">
        <f>U7-P7</f>
        <v>27389980.735251054</v>
      </c>
      <c r="AB7" s="17">
        <f>IF(P7=0,0,U7/P7*100)</f>
        <v>121.18799963706938</v>
      </c>
      <c r="AC7" s="17">
        <f>U7-K7</f>
        <v>4467061.4425702393</v>
      </c>
      <c r="AD7" s="17">
        <f>U7/K7*100</f>
        <v>102.93510784358342</v>
      </c>
    </row>
    <row r="8" spans="1:31" s="15" customFormat="1" ht="42" hidden="1" customHeight="1" x14ac:dyDescent="0.3">
      <c r="A8" s="14"/>
      <c r="B8" s="78" t="s">
        <v>35</v>
      </c>
      <c r="C8" s="78"/>
      <c r="D8" s="78"/>
      <c r="E8" s="78"/>
      <c r="F8" s="78"/>
      <c r="G8" s="78"/>
      <c r="H8" s="78"/>
      <c r="I8" s="78"/>
      <c r="J8" s="19">
        <v>117590352.02</v>
      </c>
      <c r="K8" s="26">
        <f>J8/57.46*100*30.57/100</f>
        <v>62560686.760379389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69201902.840000004</v>
      </c>
      <c r="P8" s="26">
        <f>O8/34.24*100*30.57/100</f>
        <v>61784525.9876986</v>
      </c>
      <c r="Q8" s="17">
        <v>155881000</v>
      </c>
      <c r="R8" s="17">
        <v>78091689</v>
      </c>
      <c r="S8" s="17">
        <v>1782749.64</v>
      </c>
      <c r="T8" s="17">
        <v>1532621.41</v>
      </c>
      <c r="U8" s="17">
        <v>68754200.189999998</v>
      </c>
      <c r="V8" s="17">
        <f t="shared" ref="V8:V64" si="2">T8-S8</f>
        <v>-250128.22999999998</v>
      </c>
      <c r="W8" s="17">
        <f t="shared" ref="W8:W64" si="3">U8-Q8</f>
        <v>-87126799.810000002</v>
      </c>
      <c r="X8" s="17">
        <f t="shared" ref="X8:X64" si="4">IF(Q8=0,0,U8/Q8*100)</f>
        <v>44.106850860592374</v>
      </c>
      <c r="Y8" s="17">
        <f t="shared" ref="Y8:Y64" si="5">U8-R8</f>
        <v>-9337488.8100000024</v>
      </c>
      <c r="Z8" s="17">
        <f t="shared" ref="Z8:Z64" si="6">IF(R8=0,0,U8/R8*100)</f>
        <v>88.042916052180658</v>
      </c>
      <c r="AA8" s="17">
        <f t="shared" ref="AA8:AA64" si="7">U8-P8</f>
        <v>6969674.2023013979</v>
      </c>
      <c r="AB8" s="17">
        <f t="shared" ref="AB8:AB64" si="8">IF(P8=0,0,U8/P8*100)</f>
        <v>111.28061450805508</v>
      </c>
      <c r="AC8" s="17">
        <f t="shared" ref="AC8:AC64" si="9">U8-K8</f>
        <v>6193513.4296206087</v>
      </c>
      <c r="AD8" s="17">
        <f t="shared" ref="AD8:AD64" si="10">U8/K8*100</f>
        <v>109.90000869610506</v>
      </c>
    </row>
    <row r="9" spans="1:31" s="15" customFormat="1" ht="84.75" hidden="1" customHeight="1" x14ac:dyDescent="0.3">
      <c r="A9" s="14"/>
      <c r="B9" s="78" t="s">
        <v>34</v>
      </c>
      <c r="C9" s="78"/>
      <c r="D9" s="78"/>
      <c r="E9" s="78"/>
      <c r="F9" s="78"/>
      <c r="G9" s="78"/>
      <c r="H9" s="78"/>
      <c r="I9" s="78"/>
      <c r="J9" s="66">
        <v>10268306.720000001</v>
      </c>
      <c r="K9" s="66">
        <f>J9</f>
        <v>10268306.720000001</v>
      </c>
      <c r="L9" s="17">
        <v>18646000</v>
      </c>
      <c r="M9" s="17">
        <v>20275547.789999999</v>
      </c>
      <c r="N9" s="17">
        <f>M9</f>
        <v>20275547.789999999</v>
      </c>
      <c r="O9" s="17">
        <v>9233311.3399999999</v>
      </c>
      <c r="P9" s="17">
        <f>O9</f>
        <v>9233311.3399999999</v>
      </c>
      <c r="Q9" s="17">
        <v>25639600</v>
      </c>
      <c r="R9" s="17">
        <v>14214950</v>
      </c>
      <c r="S9" s="17">
        <v>2009230.67</v>
      </c>
      <c r="T9" s="17">
        <v>0</v>
      </c>
      <c r="U9" s="17">
        <v>11831267.609999999</v>
      </c>
      <c r="V9" s="17">
        <f t="shared" si="2"/>
        <v>-2009230.67</v>
      </c>
      <c r="W9" s="17">
        <f t="shared" si="3"/>
        <v>-13808332.390000001</v>
      </c>
      <c r="X9" s="17">
        <f t="shared" si="4"/>
        <v>46.14450931371784</v>
      </c>
      <c r="Y9" s="17">
        <f t="shared" si="5"/>
        <v>-2383682.3900000006</v>
      </c>
      <c r="Z9" s="17">
        <f t="shared" si="6"/>
        <v>83.231158815191037</v>
      </c>
      <c r="AA9" s="17">
        <f t="shared" si="7"/>
        <v>2597956.2699999996</v>
      </c>
      <c r="AB9" s="17">
        <f t="shared" si="8"/>
        <v>128.13677752579716</v>
      </c>
      <c r="AC9" s="17">
        <f t="shared" si="9"/>
        <v>1562960.8899999987</v>
      </c>
      <c r="AD9" s="17">
        <f t="shared" si="10"/>
        <v>115.2212135127962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R10/139*123</f>
        <v>4253470.0791366911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R10/139*123</f>
        <v>4253470.0791366911</v>
      </c>
      <c r="Q10" s="17">
        <v>6893000</v>
      </c>
      <c r="R10" s="17">
        <v>4806767</v>
      </c>
      <c r="S10" s="17">
        <v>107329.77</v>
      </c>
      <c r="T10" s="17">
        <v>116030.05</v>
      </c>
      <c r="U10" s="17">
        <v>4472893.33</v>
      </c>
      <c r="V10" s="17">
        <f t="shared" si="2"/>
        <v>8700.2799999999988</v>
      </c>
      <c r="W10" s="17">
        <f t="shared" si="3"/>
        <v>-2420106.67</v>
      </c>
      <c r="X10" s="17">
        <f t="shared" si="4"/>
        <v>64.89037182649065</v>
      </c>
      <c r="Y10" s="17">
        <f t="shared" si="5"/>
        <v>-333873.66999999993</v>
      </c>
      <c r="Z10" s="17">
        <f t="shared" si="6"/>
        <v>93.054090826536836</v>
      </c>
      <c r="AA10" s="17">
        <f t="shared" si="7"/>
        <v>219423.25086330902</v>
      </c>
      <c r="AB10" s="17">
        <f t="shared" si="8"/>
        <v>105.15868800722454</v>
      </c>
      <c r="AC10" s="17">
        <f t="shared" si="9"/>
        <v>219423.25086330902</v>
      </c>
      <c r="AD10" s="17">
        <f t="shared" si="10"/>
        <v>105.15868800722454</v>
      </c>
    </row>
    <row r="11" spans="1:31" s="15" customFormat="1" ht="57.75" hidden="1" customHeight="1" x14ac:dyDescent="0.3">
      <c r="A11" s="14"/>
      <c r="B11" s="78" t="s">
        <v>33</v>
      </c>
      <c r="C11" s="78"/>
      <c r="D11" s="78"/>
      <c r="E11" s="78"/>
      <c r="F11" s="78"/>
      <c r="G11" s="78"/>
      <c r="H11" s="78"/>
      <c r="I11" s="78"/>
      <c r="J11" s="19">
        <v>6007642.5499999998</v>
      </c>
      <c r="K11" s="26">
        <f>R11/139*123</f>
        <v>2336115.1079136687</v>
      </c>
      <c r="L11" s="17">
        <v>11347097.18</v>
      </c>
      <c r="M11" s="17">
        <v>11880184.26</v>
      </c>
      <c r="N11" s="26">
        <f>Q11</f>
        <v>3200000</v>
      </c>
      <c r="O11" s="17">
        <v>5692491.8700000001</v>
      </c>
      <c r="P11" s="26">
        <f>R11/139*123</f>
        <v>2336115.1079136687</v>
      </c>
      <c r="Q11" s="17">
        <v>3200000</v>
      </c>
      <c r="R11" s="17">
        <v>2640000</v>
      </c>
      <c r="S11" s="17">
        <v>-1711.71</v>
      </c>
      <c r="T11" s="17">
        <v>2212.5</v>
      </c>
      <c r="U11" s="17">
        <v>2658377.12</v>
      </c>
      <c r="V11" s="17">
        <f t="shared" si="2"/>
        <v>3924.21</v>
      </c>
      <c r="W11" s="17">
        <f t="shared" si="3"/>
        <v>-541622.87999999989</v>
      </c>
      <c r="X11" s="17">
        <f t="shared" si="4"/>
        <v>83.074285000000003</v>
      </c>
      <c r="Y11" s="17">
        <f t="shared" si="5"/>
        <v>18377.120000000112</v>
      </c>
      <c r="Z11" s="17">
        <f t="shared" si="6"/>
        <v>100.69610303030304</v>
      </c>
      <c r="AA11" s="17">
        <f t="shared" si="7"/>
        <v>322262.01208633138</v>
      </c>
      <c r="AB11" s="17">
        <f t="shared" si="8"/>
        <v>113.79478309928557</v>
      </c>
      <c r="AC11" s="17">
        <f t="shared" si="9"/>
        <v>322262.01208633138</v>
      </c>
      <c r="AD11" s="17">
        <f t="shared" si="10"/>
        <v>113.79478309928557</v>
      </c>
    </row>
    <row r="12" spans="1:31" s="15" customFormat="1" ht="37.5" hidden="1" customHeight="1" x14ac:dyDescent="0.3">
      <c r="A12" s="14"/>
      <c r="B12" s="78" t="s">
        <v>32</v>
      </c>
      <c r="C12" s="78"/>
      <c r="D12" s="78"/>
      <c r="E12" s="78"/>
      <c r="F12" s="78"/>
      <c r="G12" s="78"/>
      <c r="H12" s="78"/>
      <c r="I12" s="78"/>
      <c r="J12" s="66">
        <v>12253720.57</v>
      </c>
      <c r="K12" s="66">
        <f>J12</f>
        <v>12253720.57</v>
      </c>
      <c r="L12" s="17">
        <v>10983507.07</v>
      </c>
      <c r="M12" s="17">
        <v>11042346.74</v>
      </c>
      <c r="N12" s="17">
        <f>M12</f>
        <v>11042346.74</v>
      </c>
      <c r="O12" s="17">
        <v>3768373.28</v>
      </c>
      <c r="P12" s="17">
        <f>O12</f>
        <v>3768373.28</v>
      </c>
      <c r="Q12" s="17">
        <v>7502000</v>
      </c>
      <c r="R12" s="17">
        <v>7369065</v>
      </c>
      <c r="S12" s="17">
        <v>60089.99</v>
      </c>
      <c r="T12" s="17">
        <v>21201.52</v>
      </c>
      <c r="U12" s="17">
        <v>7350852.5</v>
      </c>
      <c r="V12" s="17">
        <f t="shared" si="2"/>
        <v>-38888.47</v>
      </c>
      <c r="W12" s="17">
        <f t="shared" si="3"/>
        <v>-151147.5</v>
      </c>
      <c r="X12" s="17">
        <f t="shared" si="4"/>
        <v>97.985237270061319</v>
      </c>
      <c r="Y12" s="17">
        <f t="shared" si="5"/>
        <v>-18212.5</v>
      </c>
      <c r="Z12" s="17">
        <f t="shared" si="6"/>
        <v>99.752851956116544</v>
      </c>
      <c r="AA12" s="17">
        <f t="shared" si="7"/>
        <v>3582479.22</v>
      </c>
      <c r="AB12" s="17">
        <f t="shared" si="8"/>
        <v>195.06699453086028</v>
      </c>
      <c r="AC12" s="17">
        <f t="shared" si="9"/>
        <v>-4902868.07</v>
      </c>
      <c r="AD12" s="17">
        <f t="shared" si="10"/>
        <v>59.988739403741761</v>
      </c>
    </row>
    <row r="13" spans="1:31" s="15" customFormat="1" ht="57.75" hidden="1" customHeight="1" x14ac:dyDescent="0.3">
      <c r="A13" s="14"/>
      <c r="B13" s="78" t="s">
        <v>31</v>
      </c>
      <c r="C13" s="78"/>
      <c r="D13" s="78"/>
      <c r="E13" s="78"/>
      <c r="F13" s="78"/>
      <c r="G13" s="78"/>
      <c r="H13" s="78"/>
      <c r="I13" s="78"/>
      <c r="J13" s="19">
        <v>140634.70000000001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134824.35999999999</v>
      </c>
      <c r="P13" s="26">
        <f>R13</f>
        <v>407460</v>
      </c>
      <c r="Q13" s="17">
        <v>407460</v>
      </c>
      <c r="R13" s="17">
        <v>407460</v>
      </c>
      <c r="S13" s="17">
        <v>253558</v>
      </c>
      <c r="T13" s="17">
        <v>67441.48</v>
      </c>
      <c r="U13" s="17">
        <v>2778118</v>
      </c>
      <c r="V13" s="17">
        <f t="shared" si="2"/>
        <v>-186116.52000000002</v>
      </c>
      <c r="W13" s="17">
        <f t="shared" si="3"/>
        <v>2370658</v>
      </c>
      <c r="X13" s="17">
        <f t="shared" si="4"/>
        <v>681.81367496195946</v>
      </c>
      <c r="Y13" s="17">
        <f t="shared" si="5"/>
        <v>2370658</v>
      </c>
      <c r="Z13" s="17">
        <f t="shared" si="6"/>
        <v>681.81367496195946</v>
      </c>
      <c r="AA13" s="17">
        <f t="shared" si="7"/>
        <v>2370658</v>
      </c>
      <c r="AB13" s="17">
        <f t="shared" si="8"/>
        <v>681.81367496195946</v>
      </c>
      <c r="AC13" s="17">
        <f t="shared" si="9"/>
        <v>2370658</v>
      </c>
      <c r="AD13" s="17">
        <f t="shared" si="10"/>
        <v>681.81367496195946</v>
      </c>
    </row>
    <row r="14" spans="1:31" s="15" customFormat="1" ht="37.5" hidden="1" customHeight="1" x14ac:dyDescent="0.3">
      <c r="A14" s="14"/>
      <c r="B14" s="78" t="s">
        <v>30</v>
      </c>
      <c r="C14" s="78"/>
      <c r="D14" s="78"/>
      <c r="E14" s="78"/>
      <c r="F14" s="78"/>
      <c r="G14" s="78"/>
      <c r="H14" s="78"/>
      <c r="I14" s="78"/>
      <c r="J14" s="66">
        <v>1062466.6299999999</v>
      </c>
      <c r="K14" s="66">
        <f>J14</f>
        <v>1062466.6299999999</v>
      </c>
      <c r="L14" s="17">
        <v>11715305.130000001</v>
      </c>
      <c r="M14" s="17">
        <v>12135551.99</v>
      </c>
      <c r="N14" s="17">
        <f>M14</f>
        <v>12135551.99</v>
      </c>
      <c r="O14" s="17">
        <v>1207091.6299999999</v>
      </c>
      <c r="P14" s="17">
        <f t="shared" ref="P14" si="11">O14</f>
        <v>1207091.6299999999</v>
      </c>
      <c r="Q14" s="17">
        <v>11117000</v>
      </c>
      <c r="R14" s="17">
        <v>1436365</v>
      </c>
      <c r="S14" s="17">
        <v>26019.05</v>
      </c>
      <c r="T14" s="17">
        <v>97928.92</v>
      </c>
      <c r="U14" s="17">
        <v>1508658.1</v>
      </c>
      <c r="V14" s="17">
        <f t="shared" si="2"/>
        <v>71909.87</v>
      </c>
      <c r="W14" s="17">
        <f t="shared" si="3"/>
        <v>-9608341.9000000004</v>
      </c>
      <c r="X14" s="17">
        <f t="shared" si="4"/>
        <v>13.570730412881174</v>
      </c>
      <c r="Y14" s="17">
        <f t="shared" si="5"/>
        <v>72293.100000000093</v>
      </c>
      <c r="Z14" s="17">
        <f t="shared" si="6"/>
        <v>105.03305914582992</v>
      </c>
      <c r="AA14" s="17">
        <f t="shared" si="7"/>
        <v>301566.4700000002</v>
      </c>
      <c r="AB14" s="17">
        <f t="shared" si="8"/>
        <v>124.98289794288443</v>
      </c>
      <c r="AC14" s="17">
        <f t="shared" si="9"/>
        <v>446191.4700000002</v>
      </c>
      <c r="AD14" s="17">
        <f t="shared" si="10"/>
        <v>141.99581025900082</v>
      </c>
    </row>
    <row r="15" spans="1:31" s="15" customFormat="1" ht="18.75" hidden="1" x14ac:dyDescent="0.3">
      <c r="A15" s="14"/>
      <c r="B15" s="78" t="s">
        <v>25</v>
      </c>
      <c r="C15" s="78"/>
      <c r="D15" s="78"/>
      <c r="E15" s="78"/>
      <c r="F15" s="78"/>
      <c r="G15" s="78"/>
      <c r="H15" s="78"/>
      <c r="I15" s="78"/>
      <c r="J15" s="17">
        <f t="shared" ref="J15:P15" si="12">J16+J21</f>
        <v>13697551.689999999</v>
      </c>
      <c r="K15" s="17">
        <f t="shared" si="12"/>
        <v>13697551.689999999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14219801.1</v>
      </c>
      <c r="P15" s="17">
        <f t="shared" si="12"/>
        <v>14219801.1</v>
      </c>
      <c r="Q15" s="17">
        <f t="shared" ref="Q15:U15" si="13">Q16+Q21</f>
        <v>57080420</v>
      </c>
      <c r="R15" s="17">
        <f t="shared" si="13"/>
        <v>17431100</v>
      </c>
      <c r="S15" s="17">
        <f t="shared" ref="S15" si="14">S16+S21</f>
        <v>159547.41</v>
      </c>
      <c r="T15" s="17">
        <f t="shared" si="13"/>
        <v>272291.84999999998</v>
      </c>
      <c r="U15" s="17">
        <f t="shared" si="13"/>
        <v>16753376.239999998</v>
      </c>
      <c r="V15" s="17">
        <f t="shared" si="2"/>
        <v>112744.43999999997</v>
      </c>
      <c r="W15" s="17">
        <f t="shared" si="3"/>
        <v>-40327043.760000005</v>
      </c>
      <c r="X15" s="17">
        <f t="shared" si="4"/>
        <v>29.35047822002711</v>
      </c>
      <c r="Y15" s="17">
        <f t="shared" si="5"/>
        <v>-677723.76000000164</v>
      </c>
      <c r="Z15" s="17">
        <f t="shared" si="6"/>
        <v>96.111985130026213</v>
      </c>
      <c r="AA15" s="17">
        <f t="shared" si="7"/>
        <v>2533575.1399999987</v>
      </c>
      <c r="AB15" s="17">
        <f t="shared" si="8"/>
        <v>117.81723332262362</v>
      </c>
      <c r="AC15" s="17">
        <f t="shared" si="9"/>
        <v>3055824.5499999989</v>
      </c>
      <c r="AD15" s="17">
        <f t="shared" si="10"/>
        <v>122.3092755490817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9">
        <v>9402548.9399999995</v>
      </c>
      <c r="K16" s="59">
        <f>J16</f>
        <v>9402548.9399999995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10517549.609999999</v>
      </c>
      <c r="P16" s="18">
        <f>O16</f>
        <v>10517549.609999999</v>
      </c>
      <c r="Q16" s="18">
        <v>18390732</v>
      </c>
      <c r="R16" s="18">
        <v>13259017</v>
      </c>
      <c r="S16" s="18">
        <v>72689.77</v>
      </c>
      <c r="T16" s="18">
        <v>129400.58</v>
      </c>
      <c r="U16" s="18">
        <v>12812594.969999999</v>
      </c>
      <c r="V16" s="18">
        <f t="shared" si="2"/>
        <v>56710.81</v>
      </c>
      <c r="W16" s="18">
        <f t="shared" si="3"/>
        <v>-5578137.0300000012</v>
      </c>
      <c r="X16" s="17">
        <f t="shared" si="4"/>
        <v>69.668760166805754</v>
      </c>
      <c r="Y16" s="18">
        <f t="shared" si="5"/>
        <v>-446422.03000000119</v>
      </c>
      <c r="Z16" s="17">
        <f t="shared" si="6"/>
        <v>96.633068424303232</v>
      </c>
      <c r="AA16" s="18">
        <f t="shared" si="7"/>
        <v>2295045.3599999994</v>
      </c>
      <c r="AB16" s="17">
        <f t="shared" si="8"/>
        <v>121.82110325220515</v>
      </c>
      <c r="AC16" s="17">
        <f t="shared" si="9"/>
        <v>3410046.0299999993</v>
      </c>
      <c r="AD16" s="17">
        <f t="shared" si="10"/>
        <v>136.26725105883895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9"/>
      <c r="K17" s="59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 t="e">
        <f t="shared" si="10"/>
        <v>#DIV/0!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9"/>
      <c r="K18" s="59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 t="e">
        <f t="shared" si="10"/>
        <v>#DIV/0!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9"/>
      <c r="K19" s="59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 t="e">
        <f t="shared" si="10"/>
        <v>#DIV/0!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9"/>
      <c r="K20" s="59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 t="e">
        <f t="shared" si="10"/>
        <v>#DIV/0!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9">
        <v>4295002.75</v>
      </c>
      <c r="K21" s="59">
        <f>J21</f>
        <v>4295002.75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3702251.49</v>
      </c>
      <c r="P21" s="18">
        <f>O21</f>
        <v>3702251.49</v>
      </c>
      <c r="Q21" s="18">
        <v>38689688</v>
      </c>
      <c r="R21" s="18">
        <v>4172083</v>
      </c>
      <c r="S21" s="18">
        <v>86857.64</v>
      </c>
      <c r="T21" s="18">
        <v>142891.26999999999</v>
      </c>
      <c r="U21" s="18">
        <v>3940781.27</v>
      </c>
      <c r="V21" s="18">
        <f t="shared" si="2"/>
        <v>56033.62999999999</v>
      </c>
      <c r="W21" s="18">
        <f t="shared" si="3"/>
        <v>-34748906.729999997</v>
      </c>
      <c r="X21" s="17">
        <f t="shared" si="4"/>
        <v>10.185611395987479</v>
      </c>
      <c r="Y21" s="18">
        <f t="shared" si="5"/>
        <v>-231301.72999999998</v>
      </c>
      <c r="Z21" s="17">
        <f t="shared" si="6"/>
        <v>94.455965281611128</v>
      </c>
      <c r="AA21" s="18">
        <f t="shared" si="7"/>
        <v>238529.7799999998</v>
      </c>
      <c r="AB21" s="17">
        <f t="shared" si="8"/>
        <v>106.44283027893387</v>
      </c>
      <c r="AC21" s="17">
        <f t="shared" si="9"/>
        <v>-354221.48</v>
      </c>
      <c r="AD21" s="17">
        <f t="shared" si="10"/>
        <v>91.752706561130836</v>
      </c>
    </row>
    <row r="22" spans="1:30" s="15" customFormat="1" ht="44.25" hidden="1" customHeight="1" x14ac:dyDescent="0.3">
      <c r="A22" s="14"/>
      <c r="B22" s="78" t="s">
        <v>24</v>
      </c>
      <c r="C22" s="78"/>
      <c r="D22" s="78"/>
      <c r="E22" s="78"/>
      <c r="F22" s="78"/>
      <c r="G22" s="78"/>
      <c r="H22" s="78"/>
      <c r="I22" s="78"/>
      <c r="J22" s="66">
        <f>3086560.86+37.68</f>
        <v>3086598.54</v>
      </c>
      <c r="K22" s="66">
        <f>J22</f>
        <v>3086598.54</v>
      </c>
      <c r="L22" s="17">
        <v>6867000</v>
      </c>
      <c r="M22" s="17">
        <v>7183566.0899999999</v>
      </c>
      <c r="N22" s="17">
        <f>M22</f>
        <v>7183566.0899999999</v>
      </c>
      <c r="O22" s="17">
        <v>3327958.23</v>
      </c>
      <c r="P22" s="17">
        <f>O22</f>
        <v>3327958.23</v>
      </c>
      <c r="Q22" s="17">
        <v>5939000</v>
      </c>
      <c r="R22" s="17">
        <v>3676322</v>
      </c>
      <c r="S22" s="17">
        <v>111838.97</v>
      </c>
      <c r="T22" s="17">
        <v>193277.27</v>
      </c>
      <c r="U22" s="17">
        <v>3522107.66</v>
      </c>
      <c r="V22" s="17">
        <f t="shared" si="2"/>
        <v>81438.299999999988</v>
      </c>
      <c r="W22" s="17">
        <f t="shared" si="3"/>
        <v>-2416892.34</v>
      </c>
      <c r="X22" s="17">
        <f t="shared" si="4"/>
        <v>59.304725711399229</v>
      </c>
      <c r="Y22" s="17">
        <f t="shared" si="5"/>
        <v>-154214.33999999985</v>
      </c>
      <c r="Z22" s="17">
        <f t="shared" si="6"/>
        <v>95.805200414979979</v>
      </c>
      <c r="AA22" s="17">
        <f t="shared" si="7"/>
        <v>194149.43000000017</v>
      </c>
      <c r="AB22" s="17">
        <f t="shared" si="8"/>
        <v>105.83389022884462</v>
      </c>
      <c r="AC22" s="17">
        <f t="shared" si="9"/>
        <v>435509.12000000011</v>
      </c>
      <c r="AD22" s="17">
        <f t="shared" si="10"/>
        <v>114.10967815723778</v>
      </c>
    </row>
    <row r="23" spans="1:30" s="15" customFormat="1" ht="124.5" hidden="1" customHeight="1" x14ac:dyDescent="0.3">
      <c r="A23" s="14"/>
      <c r="B23" s="78" t="s">
        <v>18</v>
      </c>
      <c r="C23" s="78"/>
      <c r="D23" s="78"/>
      <c r="E23" s="78"/>
      <c r="F23" s="78"/>
      <c r="G23" s="78"/>
      <c r="H23" s="78"/>
      <c r="I23" s="78"/>
      <c r="J23" s="58">
        <f>J24+J27+J31+J33</f>
        <v>18546986.140000001</v>
      </c>
      <c r="K23" s="58">
        <f>K24+K27+K31+K33</f>
        <v>18546986.140000001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11425327.079999998</v>
      </c>
      <c r="P23" s="17">
        <f>P24+P27+P31+P33</f>
        <v>11425327.079999998</v>
      </c>
      <c r="Q23" s="17">
        <f t="shared" ref="Q23:S23" si="16">Q24+Q27+Q31+Q33</f>
        <v>42043990</v>
      </c>
      <c r="R23" s="17">
        <f t="shared" si="16"/>
        <v>26478829.879999999</v>
      </c>
      <c r="S23" s="17">
        <f t="shared" si="16"/>
        <v>446065.9</v>
      </c>
      <c r="T23" s="17">
        <f t="shared" ref="T23:U23" si="17">T24+T27+T31+T33</f>
        <v>524675.30000000005</v>
      </c>
      <c r="U23" s="17">
        <f t="shared" si="17"/>
        <v>18903760.280000001</v>
      </c>
      <c r="V23" s="17">
        <f t="shared" si="2"/>
        <v>78609.400000000023</v>
      </c>
      <c r="W23" s="17">
        <f t="shared" si="3"/>
        <v>-23140229.719999999</v>
      </c>
      <c r="X23" s="17">
        <f t="shared" si="4"/>
        <v>44.961860850980131</v>
      </c>
      <c r="Y23" s="17">
        <f t="shared" si="5"/>
        <v>-7575069.5999999978</v>
      </c>
      <c r="Z23" s="17">
        <f t="shared" si="6"/>
        <v>71.391977537037604</v>
      </c>
      <c r="AA23" s="17">
        <f t="shared" si="7"/>
        <v>7478433.200000003</v>
      </c>
      <c r="AB23" s="17">
        <f t="shared" si="8"/>
        <v>165.4548718617516</v>
      </c>
      <c r="AC23" s="17">
        <f t="shared" si="9"/>
        <v>356774.1400000006</v>
      </c>
      <c r="AD23" s="17">
        <f t="shared" si="10"/>
        <v>101.92362326313788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9">
        <v>17687947.43</v>
      </c>
      <c r="K24" s="59">
        <f>J24</f>
        <v>17687947.43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10986794.949999999</v>
      </c>
      <c r="P24" s="18">
        <f>O24</f>
        <v>10986794.949999999</v>
      </c>
      <c r="Q24" s="36">
        <v>41197224.380000003</v>
      </c>
      <c r="R24" s="36">
        <v>25771855.449999999</v>
      </c>
      <c r="S24" s="18">
        <v>331214.83</v>
      </c>
      <c r="T24" s="18">
        <v>483370.48</v>
      </c>
      <c r="U24" s="18">
        <v>18003157.310000002</v>
      </c>
      <c r="V24" s="18">
        <f t="shared" si="2"/>
        <v>152155.64999999997</v>
      </c>
      <c r="W24" s="18">
        <f t="shared" si="3"/>
        <v>-23194067.07</v>
      </c>
      <c r="X24" s="17">
        <f t="shared" si="4"/>
        <v>43.699927800815594</v>
      </c>
      <c r="Y24" s="18">
        <f t="shared" si="5"/>
        <v>-7768698.1399999969</v>
      </c>
      <c r="Z24" s="17">
        <f t="shared" si="6"/>
        <v>69.855883465309461</v>
      </c>
      <c r="AA24" s="18">
        <f t="shared" si="7"/>
        <v>7016362.3600000031</v>
      </c>
      <c r="AB24" s="17">
        <f t="shared" si="8"/>
        <v>163.86177581297267</v>
      </c>
      <c r="AC24" s="17">
        <f t="shared" si="9"/>
        <v>315209.88000000268</v>
      </c>
      <c r="AD24" s="17">
        <f t="shared" si="10"/>
        <v>101.7820602489206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9"/>
      <c r="K25" s="59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 t="e">
        <f t="shared" si="10"/>
        <v>#DIV/0!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9"/>
      <c r="K26" s="59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 t="e">
        <f t="shared" si="10"/>
        <v>#DIV/0!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9">
        <v>796557.36</v>
      </c>
      <c r="K27" s="59">
        <f>J27</f>
        <v>796557.36</v>
      </c>
      <c r="L27" s="18">
        <v>473054.6</v>
      </c>
      <c r="M27" s="18">
        <v>939401.44</v>
      </c>
      <c r="N27" s="18">
        <f>M27</f>
        <v>939401.44</v>
      </c>
      <c r="O27" s="18">
        <v>395965.52</v>
      </c>
      <c r="P27" s="18">
        <f>O27</f>
        <v>395965.52</v>
      </c>
      <c r="Q27" s="18">
        <v>811765.62</v>
      </c>
      <c r="R27" s="18">
        <v>671974.43</v>
      </c>
      <c r="S27" s="18">
        <v>114851.07</v>
      </c>
      <c r="T27" s="18">
        <v>35998.32</v>
      </c>
      <c r="U27" s="18">
        <v>721908.63000000012</v>
      </c>
      <c r="V27" s="18">
        <f t="shared" si="2"/>
        <v>-78852.75</v>
      </c>
      <c r="W27" s="18">
        <f t="shared" si="3"/>
        <v>-89856.989999999874</v>
      </c>
      <c r="X27" s="17">
        <f t="shared" si="4"/>
        <v>88.930673117198538</v>
      </c>
      <c r="Y27" s="18">
        <f t="shared" si="5"/>
        <v>49934.20000000007</v>
      </c>
      <c r="Z27" s="17">
        <f t="shared" si="6"/>
        <v>107.4309672765376</v>
      </c>
      <c r="AA27" s="18">
        <f t="shared" si="7"/>
        <v>325943.1100000001</v>
      </c>
      <c r="AB27" s="17">
        <f t="shared" si="8"/>
        <v>182.31603347685427</v>
      </c>
      <c r="AC27" s="17">
        <f t="shared" si="9"/>
        <v>-74648.729999999865</v>
      </c>
      <c r="AD27" s="17">
        <f t="shared" si="10"/>
        <v>90.628580721418501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9"/>
      <c r="K28" s="69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 t="e">
        <f t="shared" si="10"/>
        <v>#DIV/0!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9"/>
      <c r="K29" s="69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 t="e">
        <f t="shared" si="10"/>
        <v>#DIV/0!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9"/>
      <c r="K30" s="69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 t="e">
        <f t="shared" si="10"/>
        <v>#DIV/0!</v>
      </c>
    </row>
    <row r="31" spans="1:30" s="15" customFormat="1" ht="63" hidden="1" customHeight="1" x14ac:dyDescent="0.3">
      <c r="A31" s="14"/>
      <c r="B31" s="78" t="s">
        <v>17</v>
      </c>
      <c r="C31" s="78"/>
      <c r="D31" s="78"/>
      <c r="E31" s="78"/>
      <c r="F31" s="78"/>
      <c r="G31" s="78"/>
      <c r="H31" s="78"/>
      <c r="I31" s="78"/>
      <c r="J31" s="58">
        <f>J32</f>
        <v>52500</v>
      </c>
      <c r="K31" s="58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v>0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48" t="s">
        <v>16</v>
      </c>
      <c r="J32" s="62">
        <v>52500</v>
      </c>
      <c r="K32" s="62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v>0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8">
        <f>J34</f>
        <v>9981.35</v>
      </c>
      <c r="K33" s="58">
        <f>K34</f>
        <v>9981.35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29066.61</v>
      </c>
      <c r="P33" s="17">
        <f>P34</f>
        <v>29066.61</v>
      </c>
      <c r="Q33" s="17">
        <f t="shared" ref="Q33:R33" si="21">Q34</f>
        <v>0</v>
      </c>
      <c r="R33" s="17">
        <f t="shared" si="21"/>
        <v>0</v>
      </c>
      <c r="S33" s="17">
        <f>S34</f>
        <v>0</v>
      </c>
      <c r="T33" s="17">
        <f>T34</f>
        <v>5306.5</v>
      </c>
      <c r="U33" s="17">
        <f t="shared" ref="U33" si="22">U34</f>
        <v>32811.79</v>
      </c>
      <c r="V33" s="17">
        <f t="shared" si="2"/>
        <v>5306.5</v>
      </c>
      <c r="W33" s="17">
        <f t="shared" si="3"/>
        <v>32811.79</v>
      </c>
      <c r="X33" s="17">
        <f t="shared" si="4"/>
        <v>0</v>
      </c>
      <c r="Y33" s="17">
        <f t="shared" si="5"/>
        <v>32811.79</v>
      </c>
      <c r="Z33" s="17">
        <f t="shared" si="6"/>
        <v>0</v>
      </c>
      <c r="AA33" s="17">
        <f t="shared" si="7"/>
        <v>3745.1800000000003</v>
      </c>
      <c r="AB33" s="17">
        <f t="shared" si="8"/>
        <v>112.88481869746765</v>
      </c>
      <c r="AC33" s="17">
        <f t="shared" si="9"/>
        <v>22830.440000000002</v>
      </c>
      <c r="AD33" s="17">
        <f t="shared" si="10"/>
        <v>328.73098328382434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2">
        <v>9981.35</v>
      </c>
      <c r="K34" s="62">
        <f>J34</f>
        <v>9981.35</v>
      </c>
      <c r="L34" s="18">
        <v>32200</v>
      </c>
      <c r="M34" s="18">
        <v>59624.2</v>
      </c>
      <c r="N34" s="18">
        <f>M34</f>
        <v>59624.2</v>
      </c>
      <c r="O34" s="18">
        <v>29066.61</v>
      </c>
      <c r="P34" s="18">
        <f>O34</f>
        <v>29066.61</v>
      </c>
      <c r="Q34" s="18">
        <v>0</v>
      </c>
      <c r="R34" s="18">
        <v>0</v>
      </c>
      <c r="S34" s="18">
        <v>0</v>
      </c>
      <c r="T34" s="18">
        <v>5306.5</v>
      </c>
      <c r="U34" s="18">
        <v>32811.79</v>
      </c>
      <c r="V34" s="18">
        <f t="shared" si="2"/>
        <v>5306.5</v>
      </c>
      <c r="W34" s="18">
        <f t="shared" si="3"/>
        <v>32811.79</v>
      </c>
      <c r="X34" s="17">
        <f t="shared" si="4"/>
        <v>0</v>
      </c>
      <c r="Y34" s="18">
        <f t="shared" si="5"/>
        <v>32811.79</v>
      </c>
      <c r="Z34" s="17">
        <f t="shared" si="6"/>
        <v>0</v>
      </c>
      <c r="AA34" s="18">
        <f t="shared" si="7"/>
        <v>3745.1800000000003</v>
      </c>
      <c r="AB34" s="17">
        <f t="shared" si="8"/>
        <v>112.88481869746765</v>
      </c>
      <c r="AC34" s="17">
        <f t="shared" si="9"/>
        <v>22830.440000000002</v>
      </c>
      <c r="AD34" s="17">
        <f t="shared" si="10"/>
        <v>328.73098328382434</v>
      </c>
    </row>
    <row r="35" spans="1:30" s="15" customFormat="1" ht="40.5" hidden="1" customHeight="1" x14ac:dyDescent="0.3">
      <c r="A35" s="14"/>
      <c r="B35" s="78" t="s">
        <v>15</v>
      </c>
      <c r="C35" s="78"/>
      <c r="D35" s="78"/>
      <c r="E35" s="78"/>
      <c r="F35" s="78"/>
      <c r="G35" s="78"/>
      <c r="H35" s="78"/>
      <c r="I35" s="78"/>
      <c r="J35" s="58">
        <v>507861.6</v>
      </c>
      <c r="K35" s="58">
        <v>472765.44</v>
      </c>
      <c r="L35" s="17">
        <v>85000</v>
      </c>
      <c r="M35" s="17">
        <v>94365.83</v>
      </c>
      <c r="N35" s="17">
        <f>M35</f>
        <v>94365.83</v>
      </c>
      <c r="O35" s="17">
        <v>-56189</v>
      </c>
      <c r="P35" s="17">
        <f>O35</f>
        <v>-56189</v>
      </c>
      <c r="Q35" s="17">
        <v>1057860</v>
      </c>
      <c r="R35" s="17">
        <v>511555</v>
      </c>
      <c r="S35" s="17">
        <v>433.27</v>
      </c>
      <c r="T35" s="17">
        <v>187.33</v>
      </c>
      <c r="U35" s="17">
        <v>424936.02</v>
      </c>
      <c r="V35" s="17">
        <f t="shared" si="2"/>
        <v>-245.93999999999997</v>
      </c>
      <c r="W35" s="17">
        <f t="shared" si="3"/>
        <v>-632923.98</v>
      </c>
      <c r="X35" s="17">
        <f t="shared" si="4"/>
        <v>40.16940048777721</v>
      </c>
      <c r="Y35" s="17">
        <f t="shared" si="5"/>
        <v>-86618.979999999981</v>
      </c>
      <c r="Z35" s="17">
        <f t="shared" si="6"/>
        <v>83.067513757074025</v>
      </c>
      <c r="AA35" s="17">
        <f t="shared" si="7"/>
        <v>481125.02</v>
      </c>
      <c r="AB35" s="17">
        <f>IF(P35=0,0,U35/P35*-100)</f>
        <v>756.26193738988059</v>
      </c>
      <c r="AC35" s="17">
        <f t="shared" si="9"/>
        <v>-47829.419999999984</v>
      </c>
      <c r="AD35" s="17">
        <f t="shared" si="10"/>
        <v>89.883054903505638</v>
      </c>
    </row>
    <row r="36" spans="1:30" s="15" customFormat="1" ht="76.5" hidden="1" customHeight="1" x14ac:dyDescent="0.3">
      <c r="A36" s="14"/>
      <c r="B36" s="78" t="s">
        <v>13</v>
      </c>
      <c r="C36" s="78"/>
      <c r="D36" s="78"/>
      <c r="E36" s="78"/>
      <c r="F36" s="78"/>
      <c r="G36" s="78"/>
      <c r="H36" s="78"/>
      <c r="I36" s="78"/>
      <c r="J36" s="58">
        <f>J37+J38</f>
        <v>16969461.57</v>
      </c>
      <c r="K36" s="58">
        <f>K37+K38</f>
        <v>16969461.57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10535790.66</v>
      </c>
      <c r="P36" s="17">
        <f>P37+P38</f>
        <v>10535790.66</v>
      </c>
      <c r="Q36" s="17">
        <f t="shared" ref="Q36:T36" si="24">Q37+Q38</f>
        <v>30293470</v>
      </c>
      <c r="R36" s="17">
        <f t="shared" ref="R36:S36" si="25">R37+R38</f>
        <v>13720850</v>
      </c>
      <c r="S36" s="17">
        <f t="shared" si="25"/>
        <v>71205.12999999999</v>
      </c>
      <c r="T36" s="17">
        <f t="shared" si="24"/>
        <v>3749.9400000000023</v>
      </c>
      <c r="U36" s="17">
        <f>U37+U38</f>
        <v>12917667.91</v>
      </c>
      <c r="V36" s="17">
        <f t="shared" si="2"/>
        <v>-67455.189999999988</v>
      </c>
      <c r="W36" s="17">
        <f t="shared" si="3"/>
        <v>-17375802.09</v>
      </c>
      <c r="X36" s="17">
        <f t="shared" si="4"/>
        <v>42.641757150963564</v>
      </c>
      <c r="Y36" s="17">
        <f t="shared" si="5"/>
        <v>-803182.08999999985</v>
      </c>
      <c r="Z36" s="17">
        <f t="shared" si="6"/>
        <v>94.146265792571157</v>
      </c>
      <c r="AA36" s="17">
        <f t="shared" si="7"/>
        <v>2381877.25</v>
      </c>
      <c r="AB36" s="17">
        <f t="shared" si="8"/>
        <v>122.60748459100459</v>
      </c>
      <c r="AC36" s="17">
        <f t="shared" si="9"/>
        <v>-4051793.66</v>
      </c>
      <c r="AD36" s="17">
        <f t="shared" si="10"/>
        <v>76.123027573467084</v>
      </c>
    </row>
    <row r="37" spans="1:30" s="5" customFormat="1" ht="39" hidden="1" customHeight="1" x14ac:dyDescent="0.3">
      <c r="A37" s="9"/>
      <c r="B37" s="77" t="s">
        <v>14</v>
      </c>
      <c r="C37" s="77"/>
      <c r="D37" s="77"/>
      <c r="E37" s="77"/>
      <c r="F37" s="77"/>
      <c r="G37" s="77"/>
      <c r="H37" s="77"/>
      <c r="I37" s="77"/>
      <c r="J37" s="63">
        <v>16651546.619999999</v>
      </c>
      <c r="K37" s="63">
        <f>J37</f>
        <v>16651546.619999999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9908488.9199999999</v>
      </c>
      <c r="P37" s="18">
        <f>O37</f>
        <v>9908488.9199999999</v>
      </c>
      <c r="Q37" s="18">
        <v>30293470</v>
      </c>
      <c r="R37" s="18">
        <v>13720850</v>
      </c>
      <c r="S37" s="18">
        <v>68296.509999999995</v>
      </c>
      <c r="T37" s="18">
        <v>40329.94</v>
      </c>
      <c r="U37" s="18">
        <v>12684668.439999999</v>
      </c>
      <c r="V37" s="18">
        <f t="shared" si="2"/>
        <v>-27966.569999999992</v>
      </c>
      <c r="W37" s="18">
        <f t="shared" si="3"/>
        <v>-17608801.560000002</v>
      </c>
      <c r="X37" s="17">
        <f t="shared" si="4"/>
        <v>41.872616243698722</v>
      </c>
      <c r="Y37" s="18">
        <f t="shared" si="5"/>
        <v>-1036181.5600000005</v>
      </c>
      <c r="Z37" s="17">
        <f t="shared" si="6"/>
        <v>92.44812413225128</v>
      </c>
      <c r="AA37" s="18">
        <f t="shared" si="7"/>
        <v>2776179.5199999996</v>
      </c>
      <c r="AB37" s="17">
        <f t="shared" si="8"/>
        <v>128.0181927074305</v>
      </c>
      <c r="AC37" s="17">
        <f t="shared" si="9"/>
        <v>-3966878.1799999997</v>
      </c>
      <c r="AD37" s="17">
        <f t="shared" si="10"/>
        <v>76.177118735412691</v>
      </c>
    </row>
    <row r="38" spans="1:30" s="5" customFormat="1" ht="42" hidden="1" customHeight="1" x14ac:dyDescent="0.3">
      <c r="A38" s="9"/>
      <c r="B38" s="77" t="s">
        <v>12</v>
      </c>
      <c r="C38" s="77"/>
      <c r="D38" s="77"/>
      <c r="E38" s="77"/>
      <c r="F38" s="77"/>
      <c r="G38" s="77"/>
      <c r="H38" s="77"/>
      <c r="I38" s="77"/>
      <c r="J38" s="63">
        <v>317914.95</v>
      </c>
      <c r="K38" s="63">
        <f>J38</f>
        <v>317914.95</v>
      </c>
      <c r="L38" s="18">
        <v>43290.09</v>
      </c>
      <c r="M38" s="18">
        <v>1239656.32</v>
      </c>
      <c r="N38" s="18">
        <f>M38</f>
        <v>1239656.32</v>
      </c>
      <c r="O38" s="18">
        <v>627301.74</v>
      </c>
      <c r="P38" s="18">
        <f>O38</f>
        <v>627301.74</v>
      </c>
      <c r="Q38" s="18">
        <v>0</v>
      </c>
      <c r="R38" s="18">
        <v>0</v>
      </c>
      <c r="S38" s="18">
        <v>2908.62</v>
      </c>
      <c r="T38" s="18">
        <v>-36580</v>
      </c>
      <c r="U38" s="18">
        <v>232999.47</v>
      </c>
      <c r="V38" s="18">
        <f t="shared" si="2"/>
        <v>-39488.620000000003</v>
      </c>
      <c r="W38" s="18">
        <f t="shared" si="3"/>
        <v>232999.47</v>
      </c>
      <c r="X38" s="17">
        <f t="shared" si="4"/>
        <v>0</v>
      </c>
      <c r="Y38" s="18">
        <f t="shared" si="5"/>
        <v>232999.47</v>
      </c>
      <c r="Z38" s="17">
        <f t="shared" si="6"/>
        <v>0</v>
      </c>
      <c r="AA38" s="18">
        <f t="shared" si="7"/>
        <v>-394302.27</v>
      </c>
      <c r="AB38" s="17">
        <f t="shared" si="8"/>
        <v>37.14312509319678</v>
      </c>
      <c r="AC38" s="17">
        <f t="shared" si="9"/>
        <v>-84915.48000000001</v>
      </c>
      <c r="AD38" s="17">
        <f t="shared" si="10"/>
        <v>73.289875169443903</v>
      </c>
    </row>
    <row r="39" spans="1:30" s="15" customFormat="1" ht="60" hidden="1" customHeight="1" x14ac:dyDescent="0.3">
      <c r="A39" s="14"/>
      <c r="B39" s="78" t="s">
        <v>11</v>
      </c>
      <c r="C39" s="78"/>
      <c r="D39" s="78"/>
      <c r="E39" s="78"/>
      <c r="F39" s="78"/>
      <c r="G39" s="78"/>
      <c r="H39" s="78"/>
      <c r="I39" s="78"/>
      <c r="J39" s="58">
        <f>J40+J41</f>
        <v>709769.72</v>
      </c>
      <c r="K39" s="58">
        <f>K40+K41</f>
        <v>709769.72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3290395.73</v>
      </c>
      <c r="P39" s="17">
        <f>P40+P41</f>
        <v>3290395.73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319811.5</v>
      </c>
      <c r="T39" s="17">
        <f t="shared" ref="T39:U39" si="28">T40+T41</f>
        <v>38080</v>
      </c>
      <c r="U39" s="17">
        <f t="shared" si="28"/>
        <v>1349689.32</v>
      </c>
      <c r="V39" s="17">
        <f t="shared" si="2"/>
        <v>-281731.5</v>
      </c>
      <c r="W39" s="17">
        <f t="shared" si="3"/>
        <v>1217689.32</v>
      </c>
      <c r="X39" s="17">
        <f t="shared" si="4"/>
        <v>1022.4919090909092</v>
      </c>
      <c r="Y39" s="17">
        <f t="shared" si="5"/>
        <v>1217689.32</v>
      </c>
      <c r="Z39" s="17">
        <f t="shared" si="6"/>
        <v>1022.4919090909092</v>
      </c>
      <c r="AA39" s="17">
        <f t="shared" si="7"/>
        <v>-1940706.41</v>
      </c>
      <c r="AB39" s="17">
        <f t="shared" si="8"/>
        <v>41.019057607396057</v>
      </c>
      <c r="AC39" s="17">
        <f t="shared" si="9"/>
        <v>639919.60000000009</v>
      </c>
      <c r="AD39" s="17">
        <f t="shared" si="10"/>
        <v>190.15876304218784</v>
      </c>
    </row>
    <row r="40" spans="1:30" s="5" customFormat="1" ht="81.75" hidden="1" customHeight="1" x14ac:dyDescent="0.3">
      <c r="A40" s="9"/>
      <c r="B40" s="77" t="s">
        <v>47</v>
      </c>
      <c r="C40" s="77"/>
      <c r="D40" s="77"/>
      <c r="E40" s="77"/>
      <c r="F40" s="77"/>
      <c r="G40" s="77"/>
      <c r="H40" s="77"/>
      <c r="I40" s="77"/>
      <c r="J40" s="63">
        <v>430132</v>
      </c>
      <c r="K40" s="63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0</v>
      </c>
      <c r="P40" s="18">
        <f>O40</f>
        <v>0</v>
      </c>
      <c r="Q40" s="18">
        <v>0</v>
      </c>
      <c r="R40" s="18">
        <v>0</v>
      </c>
      <c r="S40" s="18">
        <v>0</v>
      </c>
      <c r="T40" s="18">
        <v>38080</v>
      </c>
      <c r="U40" s="18">
        <v>116080</v>
      </c>
      <c r="V40" s="18">
        <f t="shared" si="2"/>
        <v>38080</v>
      </c>
      <c r="W40" s="18">
        <f t="shared" si="3"/>
        <v>116080</v>
      </c>
      <c r="X40" s="17">
        <f t="shared" si="4"/>
        <v>0</v>
      </c>
      <c r="Y40" s="18">
        <f t="shared" si="5"/>
        <v>116080</v>
      </c>
      <c r="Z40" s="17">
        <f t="shared" si="6"/>
        <v>0</v>
      </c>
      <c r="AA40" s="18">
        <f t="shared" si="7"/>
        <v>116080</v>
      </c>
      <c r="AB40" s="17">
        <f t="shared" si="8"/>
        <v>0</v>
      </c>
      <c r="AC40" s="17">
        <f t="shared" si="9"/>
        <v>-314052</v>
      </c>
      <c r="AD40" s="17">
        <f t="shared" si="10"/>
        <v>26.987064436033592</v>
      </c>
    </row>
    <row r="41" spans="1:30" s="5" customFormat="1" ht="78.75" hidden="1" customHeight="1" x14ac:dyDescent="0.3">
      <c r="A41" s="9"/>
      <c r="B41" s="77" t="s">
        <v>10</v>
      </c>
      <c r="C41" s="77"/>
      <c r="D41" s="77"/>
      <c r="E41" s="77"/>
      <c r="F41" s="77"/>
      <c r="G41" s="77"/>
      <c r="H41" s="77"/>
      <c r="I41" s="77"/>
      <c r="J41" s="63">
        <v>279637.71999999997</v>
      </c>
      <c r="K41" s="63">
        <f>J41</f>
        <v>279637.71999999997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3290395.73</v>
      </c>
      <c r="P41" s="18">
        <f>O41</f>
        <v>3290395.73</v>
      </c>
      <c r="Q41" s="18">
        <v>132000</v>
      </c>
      <c r="R41" s="18">
        <v>132000</v>
      </c>
      <c r="S41" s="18">
        <v>319811.5</v>
      </c>
      <c r="T41" s="18">
        <v>0</v>
      </c>
      <c r="U41" s="18">
        <v>1233609.32</v>
      </c>
      <c r="V41" s="18">
        <f t="shared" si="2"/>
        <v>-319811.5</v>
      </c>
      <c r="W41" s="18">
        <f t="shared" si="3"/>
        <v>1101609.32</v>
      </c>
      <c r="X41" s="17">
        <f t="shared" si="4"/>
        <v>934.55251515151531</v>
      </c>
      <c r="Y41" s="18">
        <f t="shared" si="5"/>
        <v>1101609.32</v>
      </c>
      <c r="Z41" s="17">
        <f t="shared" si="6"/>
        <v>934.55251515151531</v>
      </c>
      <c r="AA41" s="18">
        <f t="shared" si="7"/>
        <v>-2056786.41</v>
      </c>
      <c r="AB41" s="17">
        <f t="shared" si="8"/>
        <v>37.491214468601321</v>
      </c>
      <c r="AC41" s="17">
        <f t="shared" si="9"/>
        <v>953971.60000000009</v>
      </c>
      <c r="AD41" s="17">
        <f t="shared" si="10"/>
        <v>441.14553644622777</v>
      </c>
    </row>
    <row r="42" spans="1:30" s="15" customFormat="1" ht="39.75" hidden="1" customHeight="1" x14ac:dyDescent="0.3">
      <c r="A42" s="14"/>
      <c r="B42" s="78" t="s">
        <v>9</v>
      </c>
      <c r="C42" s="78"/>
      <c r="D42" s="78"/>
      <c r="E42" s="78"/>
      <c r="F42" s="78"/>
      <c r="G42" s="78"/>
      <c r="H42" s="78"/>
      <c r="I42" s="78"/>
      <c r="J42" s="64">
        <v>3330837.28</v>
      </c>
      <c r="K42" s="64">
        <f>J42</f>
        <v>3330837.28</v>
      </c>
      <c r="L42" s="17">
        <v>2200000</v>
      </c>
      <c r="M42" s="17">
        <v>2338187.02</v>
      </c>
      <c r="N42" s="17">
        <f t="shared" si="29"/>
        <v>2338187.02</v>
      </c>
      <c r="O42" s="17">
        <v>1013486.32</v>
      </c>
      <c r="P42" s="17">
        <f>O42</f>
        <v>1013486.32</v>
      </c>
      <c r="Q42" s="17">
        <v>770140</v>
      </c>
      <c r="R42" s="17">
        <v>770140</v>
      </c>
      <c r="S42" s="17">
        <v>23582.44</v>
      </c>
      <c r="T42" s="17">
        <v>91679.76</v>
      </c>
      <c r="U42" s="17">
        <v>1023292.35</v>
      </c>
      <c r="V42" s="17">
        <f t="shared" si="2"/>
        <v>68097.319999999992</v>
      </c>
      <c r="W42" s="17">
        <f t="shared" si="3"/>
        <v>253152.34999999998</v>
      </c>
      <c r="X42" s="17">
        <f t="shared" si="4"/>
        <v>132.87095203469499</v>
      </c>
      <c r="Y42" s="17">
        <f t="shared" si="5"/>
        <v>253152.34999999998</v>
      </c>
      <c r="Z42" s="17">
        <f t="shared" si="6"/>
        <v>132.87095203469499</v>
      </c>
      <c r="AA42" s="17">
        <f t="shared" si="7"/>
        <v>9806.0300000000279</v>
      </c>
      <c r="AB42" s="17">
        <f t="shared" si="8"/>
        <v>100.96755425371701</v>
      </c>
      <c r="AC42" s="17">
        <f t="shared" si="9"/>
        <v>-2307544.9299999997</v>
      </c>
      <c r="AD42" s="17">
        <f t="shared" si="10"/>
        <v>30.721775457010619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5"/>
      <c r="K43" s="65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 t="e">
        <f t="shared" si="10"/>
        <v>#DIV/0!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5"/>
      <c r="K44" s="65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 t="e">
        <f t="shared" si="10"/>
        <v>#DIV/0!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5"/>
      <c r="K45" s="65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 t="e">
        <f t="shared" si="10"/>
        <v>#DIV/0!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5"/>
      <c r="K46" s="65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 t="e">
        <f t="shared" si="10"/>
        <v>#DIV/0!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5"/>
      <c r="K47" s="65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 t="e">
        <f t="shared" si="10"/>
        <v>#DIV/0!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5"/>
      <c r="K48" s="65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 t="e">
        <f t="shared" si="10"/>
        <v>#DIV/0!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5"/>
      <c r="K49" s="65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 t="e">
        <f t="shared" si="10"/>
        <v>#DIV/0!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5"/>
      <c r="K50" s="65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 t="e">
        <f t="shared" si="10"/>
        <v>#DIV/0!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5"/>
      <c r="K51" s="65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 t="e">
        <f t="shared" si="10"/>
        <v>#DIV/0!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70">
        <v>374120.79</v>
      </c>
      <c r="K52" s="59">
        <f>J52</f>
        <v>374120.79</v>
      </c>
      <c r="L52" s="32">
        <v>253454.47</v>
      </c>
      <c r="M52" s="32">
        <v>256536.06</v>
      </c>
      <c r="N52" s="32">
        <f t="shared" si="29"/>
        <v>256536.06</v>
      </c>
      <c r="O52" s="29">
        <v>151163.6</v>
      </c>
      <c r="P52" s="18">
        <f>O52</f>
        <v>151163.6</v>
      </c>
      <c r="Q52" s="32">
        <v>227910</v>
      </c>
      <c r="R52" s="50">
        <v>57056.41</v>
      </c>
      <c r="S52" s="50">
        <v>2343.79</v>
      </c>
      <c r="T52" s="50">
        <v>268.55</v>
      </c>
      <c r="U52" s="50">
        <v>83765.27</v>
      </c>
      <c r="V52" s="32">
        <f t="shared" si="2"/>
        <v>-2075.2399999999998</v>
      </c>
      <c r="W52" s="18">
        <f t="shared" si="3"/>
        <v>-144144.72999999998</v>
      </c>
      <c r="X52" s="17">
        <f t="shared" si="4"/>
        <v>36.753661533061297</v>
      </c>
      <c r="Y52" s="18">
        <f t="shared" si="5"/>
        <v>26708.86</v>
      </c>
      <c r="Z52" s="17">
        <f t="shared" si="6"/>
        <v>146.81132233871708</v>
      </c>
      <c r="AA52" s="18">
        <f t="shared" si="7"/>
        <v>-67398.33</v>
      </c>
      <c r="AB52" s="17">
        <f t="shared" si="8"/>
        <v>55.413651169990665</v>
      </c>
      <c r="AC52" s="17">
        <f t="shared" si="9"/>
        <v>-290355.51999999996</v>
      </c>
      <c r="AD52" s="17">
        <f t="shared" si="10"/>
        <v>22.389899796800925</v>
      </c>
    </row>
    <row r="53" spans="1:30" s="15" customFormat="1" ht="36.75" hidden="1" customHeight="1" x14ac:dyDescent="0.3">
      <c r="A53" s="14"/>
      <c r="B53" s="78" t="s">
        <v>7</v>
      </c>
      <c r="C53" s="78"/>
      <c r="D53" s="78"/>
      <c r="E53" s="78"/>
      <c r="F53" s="78"/>
      <c r="G53" s="78"/>
      <c r="H53" s="78"/>
      <c r="I53" s="78"/>
      <c r="J53" s="58">
        <f t="shared" ref="J53" si="30">J54+J55</f>
        <v>296171.96999999997</v>
      </c>
      <c r="K53" s="58">
        <f t="shared" ref="K53:S53" si="31">K54+K55</f>
        <v>2237919.9699999997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582531.38</v>
      </c>
      <c r="P53" s="17">
        <f t="shared" si="31"/>
        <v>2524279.38</v>
      </c>
      <c r="Q53" s="17">
        <f t="shared" si="31"/>
        <v>4355552</v>
      </c>
      <c r="R53" s="17">
        <f t="shared" si="31"/>
        <v>4355552</v>
      </c>
      <c r="S53" s="17">
        <f t="shared" si="31"/>
        <v>147873.21</v>
      </c>
      <c r="T53" s="17">
        <f t="shared" ref="T53:U53" si="32">T54+T55</f>
        <v>4659.28</v>
      </c>
      <c r="U53" s="17">
        <f t="shared" si="32"/>
        <v>2411981.0299999998</v>
      </c>
      <c r="V53" s="17">
        <f t="shared" si="2"/>
        <v>-143213.93</v>
      </c>
      <c r="W53" s="17">
        <f t="shared" si="3"/>
        <v>-1943570.9700000002</v>
      </c>
      <c r="X53" s="17">
        <f t="shared" si="4"/>
        <v>55.377160690539341</v>
      </c>
      <c r="Y53" s="17">
        <f t="shared" si="5"/>
        <v>-1943570.9700000002</v>
      </c>
      <c r="Z53" s="17">
        <f t="shared" si="6"/>
        <v>55.377160690539341</v>
      </c>
      <c r="AA53" s="17">
        <f t="shared" si="7"/>
        <v>-112298.35000000009</v>
      </c>
      <c r="AB53" s="17">
        <f t="shared" si="8"/>
        <v>95.551270953217553</v>
      </c>
      <c r="AC53" s="17">
        <f t="shared" si="9"/>
        <v>174061.06000000006</v>
      </c>
      <c r="AD53" s="17">
        <f t="shared" si="10"/>
        <v>107.77780538774138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3">
        <v>296171.96999999997</v>
      </c>
      <c r="K54" s="63">
        <f>J54</f>
        <v>296171.96999999997</v>
      </c>
      <c r="L54" s="18">
        <v>0</v>
      </c>
      <c r="M54" s="18">
        <v>1294662.3799999999</v>
      </c>
      <c r="N54" s="18">
        <f>M54</f>
        <v>1294662.3799999999</v>
      </c>
      <c r="O54" s="18">
        <v>582531.38</v>
      </c>
      <c r="P54" s="18">
        <f>O54</f>
        <v>582531.38</v>
      </c>
      <c r="Q54" s="18">
        <v>0</v>
      </c>
      <c r="R54" s="18">
        <v>0</v>
      </c>
      <c r="S54" s="18">
        <v>30373.21</v>
      </c>
      <c r="T54" s="18">
        <v>4659.28</v>
      </c>
      <c r="U54" s="18">
        <v>470233.0299999998</v>
      </c>
      <c r="V54" s="32">
        <f t="shared" si="2"/>
        <v>-25713.93</v>
      </c>
      <c r="W54" s="18">
        <f t="shared" si="3"/>
        <v>470233.0299999998</v>
      </c>
      <c r="X54" s="17">
        <f t="shared" si="4"/>
        <v>0</v>
      </c>
      <c r="Y54" s="17">
        <f t="shared" si="5"/>
        <v>470233.0299999998</v>
      </c>
      <c r="Z54" s="17">
        <f t="shared" si="6"/>
        <v>0</v>
      </c>
      <c r="AA54" s="18">
        <f t="shared" si="7"/>
        <v>-112298.35000000021</v>
      </c>
      <c r="AB54" s="17">
        <f t="shared" si="8"/>
        <v>80.722351815622332</v>
      </c>
      <c r="AC54" s="17">
        <f t="shared" si="9"/>
        <v>174061.05999999982</v>
      </c>
      <c r="AD54" s="17">
        <f t="shared" si="10"/>
        <v>158.77026782784333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60">
        <f>O55</f>
        <v>0</v>
      </c>
      <c r="K55" s="60">
        <f>P55</f>
        <v>1941748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1941748</v>
      </c>
      <c r="Q55" s="18">
        <f>5544443-1188891</f>
        <v>4355552</v>
      </c>
      <c r="R55" s="18">
        <f>5544443-1188891</f>
        <v>4355552</v>
      </c>
      <c r="S55" s="18">
        <v>117500</v>
      </c>
      <c r="T55" s="18">
        <v>0</v>
      </c>
      <c r="U55" s="18">
        <v>1941748</v>
      </c>
      <c r="V55" s="32">
        <f t="shared" si="2"/>
        <v>-117500</v>
      </c>
      <c r="W55" s="18">
        <f t="shared" si="3"/>
        <v>-2413804</v>
      </c>
      <c r="X55" s="17">
        <f t="shared" si="4"/>
        <v>44.580985372232959</v>
      </c>
      <c r="Y55" s="17">
        <f t="shared" si="5"/>
        <v>-2413804</v>
      </c>
      <c r="Z55" s="17">
        <f t="shared" si="6"/>
        <v>44.580985372232959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8" t="s">
        <v>1</v>
      </c>
      <c r="C56" s="78"/>
      <c r="D56" s="78"/>
      <c r="E56" s="78"/>
      <c r="F56" s="78"/>
      <c r="G56" s="78"/>
      <c r="H56" s="78"/>
      <c r="I56" s="78"/>
      <c r="J56" s="58">
        <f t="shared" ref="J56:K56" si="33">J57+J58+J59+J60+J61+J62+J63</f>
        <v>612744317.97000003</v>
      </c>
      <c r="K56" s="58">
        <f t="shared" si="33"/>
        <v>611969203.97000003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832811168.42999995</v>
      </c>
      <c r="P56" s="17">
        <f t="shared" ref="P56" si="36">P57+P58+P59+P60+P61+P62+P63</f>
        <v>829070076.02999997</v>
      </c>
      <c r="Q56" s="17">
        <f t="shared" si="34"/>
        <v>1713495880.8099997</v>
      </c>
      <c r="R56" s="17">
        <f t="shared" si="34"/>
        <v>1076495659.6400001</v>
      </c>
      <c r="S56" s="17">
        <f t="shared" ref="S56" si="37">S57+S58+S59+S60+S61+S62+S63</f>
        <v>8554651.4900000002</v>
      </c>
      <c r="T56" s="17">
        <f t="shared" si="34"/>
        <v>88105476.86999999</v>
      </c>
      <c r="U56" s="17">
        <f t="shared" si="34"/>
        <v>1000433351.27</v>
      </c>
      <c r="V56" s="17">
        <f t="shared" si="2"/>
        <v>79550825.379999995</v>
      </c>
      <c r="W56" s="17">
        <f t="shared" si="3"/>
        <v>-713062529.53999972</v>
      </c>
      <c r="X56" s="17">
        <f t="shared" si="4"/>
        <v>58.385512476229437</v>
      </c>
      <c r="Y56" s="17">
        <f t="shared" si="5"/>
        <v>-76062308.370000124</v>
      </c>
      <c r="Z56" s="17">
        <f t="shared" si="6"/>
        <v>92.934267064723997</v>
      </c>
      <c r="AA56" s="17">
        <f t="shared" si="7"/>
        <v>171363275.24000001</v>
      </c>
      <c r="AB56" s="17">
        <f t="shared" si="8"/>
        <v>120.66933546324246</v>
      </c>
      <c r="AC56" s="17">
        <f t="shared" si="9"/>
        <v>388464147.29999995</v>
      </c>
      <c r="AD56" s="17">
        <f t="shared" si="10"/>
        <v>163.47772809153372</v>
      </c>
    </row>
    <row r="57" spans="1:30" s="15" customFormat="1" ht="64.5" customHeight="1" x14ac:dyDescent="0.3">
      <c r="A57" s="14"/>
      <c r="B57" s="78" t="s">
        <v>6</v>
      </c>
      <c r="C57" s="78"/>
      <c r="D57" s="78"/>
      <c r="E57" s="78"/>
      <c r="F57" s="78"/>
      <c r="G57" s="78"/>
      <c r="H57" s="78"/>
      <c r="I57" s="78"/>
      <c r="J57" s="64">
        <v>52743315</v>
      </c>
      <c r="K57" s="64">
        <f>J57</f>
        <v>52743315</v>
      </c>
      <c r="L57" s="17">
        <v>426424900</v>
      </c>
      <c r="M57" s="17">
        <v>426424900</v>
      </c>
      <c r="N57" s="17">
        <f>M57</f>
        <v>426424900</v>
      </c>
      <c r="O57" s="17">
        <v>222258961</v>
      </c>
      <c r="P57" s="17">
        <f>O57</f>
        <v>222258961</v>
      </c>
      <c r="Q57" s="17">
        <v>436509000</v>
      </c>
      <c r="R57" s="17">
        <v>254630250</v>
      </c>
      <c r="S57" s="17">
        <v>0</v>
      </c>
      <c r="T57" s="17">
        <v>22020796</v>
      </c>
      <c r="U57" s="17">
        <v>240275296</v>
      </c>
      <c r="V57" s="17">
        <f t="shared" si="2"/>
        <v>22020796</v>
      </c>
      <c r="W57" s="17">
        <f t="shared" si="3"/>
        <v>-196233704</v>
      </c>
      <c r="X57" s="17">
        <f t="shared" si="4"/>
        <v>55.044751883695412</v>
      </c>
      <c r="Y57" s="17">
        <f t="shared" si="5"/>
        <v>-14354954</v>
      </c>
      <c r="Z57" s="17">
        <f t="shared" si="6"/>
        <v>94.362431800620712</v>
      </c>
      <c r="AA57" s="17">
        <f t="shared" si="7"/>
        <v>18016335</v>
      </c>
      <c r="AB57" s="17">
        <f t="shared" si="8"/>
        <v>108.10601062784595</v>
      </c>
      <c r="AC57" s="17">
        <f t="shared" si="9"/>
        <v>187531981</v>
      </c>
      <c r="AD57" s="17">
        <f t="shared" si="10"/>
        <v>455.55592400667268</v>
      </c>
    </row>
    <row r="58" spans="1:30" s="15" customFormat="1" ht="81.75" customHeight="1" x14ac:dyDescent="0.3">
      <c r="A58" s="14"/>
      <c r="B58" s="78" t="s">
        <v>5</v>
      </c>
      <c r="C58" s="78"/>
      <c r="D58" s="78"/>
      <c r="E58" s="78"/>
      <c r="F58" s="78"/>
      <c r="G58" s="78"/>
      <c r="H58" s="78"/>
      <c r="I58" s="78"/>
      <c r="J58" s="64">
        <v>113560260.16</v>
      </c>
      <c r="K58" s="64">
        <f>J58</f>
        <v>113560260.16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74343433.489999995</v>
      </c>
      <c r="P58" s="17">
        <f>O58</f>
        <v>74343433.489999995</v>
      </c>
      <c r="Q58" s="17">
        <v>213243358.06999999</v>
      </c>
      <c r="R58" s="17">
        <v>87018944.829999998</v>
      </c>
      <c r="S58" s="17">
        <v>1416182.57</v>
      </c>
      <c r="T58" s="17">
        <v>0</v>
      </c>
      <c r="U58" s="17">
        <v>63163390.149999999</v>
      </c>
      <c r="V58" s="17">
        <f t="shared" si="2"/>
        <v>-1416182.57</v>
      </c>
      <c r="W58" s="17">
        <f t="shared" si="3"/>
        <v>-150079967.91999999</v>
      </c>
      <c r="X58" s="17">
        <f t="shared" si="4"/>
        <v>29.620331775710344</v>
      </c>
      <c r="Y58" s="17">
        <f t="shared" si="5"/>
        <v>-23855554.68</v>
      </c>
      <c r="Z58" s="17">
        <f t="shared" si="6"/>
        <v>72.585791833486198</v>
      </c>
      <c r="AA58" s="17">
        <f t="shared" si="7"/>
        <v>-11180043.339999996</v>
      </c>
      <c r="AB58" s="17">
        <f t="shared" si="8"/>
        <v>84.96162631296302</v>
      </c>
      <c r="AC58" s="17">
        <f t="shared" si="9"/>
        <v>-50396870.009999998</v>
      </c>
      <c r="AD58" s="17">
        <f t="shared" si="10"/>
        <v>55.621033327157186</v>
      </c>
    </row>
    <row r="59" spans="1:30" s="15" customFormat="1" ht="65.25" customHeight="1" x14ac:dyDescent="0.3">
      <c r="A59" s="14"/>
      <c r="B59" s="78" t="s">
        <v>4</v>
      </c>
      <c r="C59" s="78"/>
      <c r="D59" s="78"/>
      <c r="E59" s="78"/>
      <c r="F59" s="78"/>
      <c r="G59" s="78"/>
      <c r="H59" s="78"/>
      <c r="I59" s="78"/>
      <c r="J59" s="64">
        <v>452254294.33999997</v>
      </c>
      <c r="K59" s="64">
        <f>J59</f>
        <v>452254294.33999997</v>
      </c>
      <c r="L59" s="17">
        <v>1066999039.4299999</v>
      </c>
      <c r="M59" s="17">
        <v>1016038865.97</v>
      </c>
      <c r="N59" s="17">
        <f>M59</f>
        <v>1016038865.97</v>
      </c>
      <c r="O59" s="17">
        <v>535821268.02999997</v>
      </c>
      <c r="P59" s="17">
        <f>O59</f>
        <v>535821268.02999997</v>
      </c>
      <c r="Q59" s="17">
        <v>1035842157.54</v>
      </c>
      <c r="R59" s="17">
        <v>716250561.85000002</v>
      </c>
      <c r="S59" s="17">
        <v>4802729.6900000004</v>
      </c>
      <c r="T59" s="17">
        <v>65976986.009999998</v>
      </c>
      <c r="U59" s="17">
        <v>684914320.60000002</v>
      </c>
      <c r="V59" s="17">
        <f t="shared" si="2"/>
        <v>61174256.32</v>
      </c>
      <c r="W59" s="17">
        <f t="shared" si="3"/>
        <v>-350927836.93999994</v>
      </c>
      <c r="X59" s="17">
        <f t="shared" si="4"/>
        <v>66.121495018757386</v>
      </c>
      <c r="Y59" s="17">
        <f t="shared" si="5"/>
        <v>-31336241.25</v>
      </c>
      <c r="Z59" s="17">
        <f t="shared" si="6"/>
        <v>95.624961023547144</v>
      </c>
      <c r="AA59" s="17">
        <f t="shared" si="7"/>
        <v>149093052.57000005</v>
      </c>
      <c r="AB59" s="17">
        <f t="shared" si="8"/>
        <v>127.82514645567457</v>
      </c>
      <c r="AC59" s="17">
        <f t="shared" si="9"/>
        <v>232660026.26000005</v>
      </c>
      <c r="AD59" s="17">
        <f t="shared" si="10"/>
        <v>151.44451455116283</v>
      </c>
    </row>
    <row r="60" spans="1:30" s="15" customFormat="1" ht="40.5" customHeight="1" x14ac:dyDescent="0.3">
      <c r="A60" s="14"/>
      <c r="B60" s="78" t="s">
        <v>3</v>
      </c>
      <c r="C60" s="78"/>
      <c r="D60" s="78"/>
      <c r="E60" s="78"/>
      <c r="F60" s="78"/>
      <c r="G60" s="78"/>
      <c r="H60" s="78"/>
      <c r="I60" s="78"/>
      <c r="J60" s="64">
        <v>742873.95</v>
      </c>
      <c r="K60" s="64">
        <f>J60</f>
        <v>742873.95</v>
      </c>
      <c r="L60" s="17">
        <v>12583515.119999999</v>
      </c>
      <c r="M60" s="17">
        <v>11684333.98</v>
      </c>
      <c r="N60" s="17">
        <f>M60</f>
        <v>11684333.98</v>
      </c>
      <c r="O60" s="17">
        <v>588865.13</v>
      </c>
      <c r="P60" s="17">
        <f>O60</f>
        <v>588865.13</v>
      </c>
      <c r="Q60" s="17">
        <v>28017444.120000001</v>
      </c>
      <c r="R60" s="17">
        <v>18711981.879999999</v>
      </c>
      <c r="S60" s="17">
        <v>2335039.23</v>
      </c>
      <c r="T60" s="17">
        <v>107694.86</v>
      </c>
      <c r="U60" s="17">
        <v>17279997.59</v>
      </c>
      <c r="V60" s="17">
        <f t="shared" si="2"/>
        <v>-2227344.37</v>
      </c>
      <c r="W60" s="17">
        <f t="shared" si="3"/>
        <v>-10737446.530000001</v>
      </c>
      <c r="X60" s="17">
        <f t="shared" si="4"/>
        <v>61.675852786531763</v>
      </c>
      <c r="Y60" s="17">
        <f t="shared" si="5"/>
        <v>-1431984.2899999991</v>
      </c>
      <c r="Z60" s="17">
        <f t="shared" si="6"/>
        <v>92.347233450826749</v>
      </c>
      <c r="AA60" s="17">
        <f t="shared" si="7"/>
        <v>16691132.459999999</v>
      </c>
      <c r="AB60" s="17">
        <f t="shared" si="8"/>
        <v>2934.457604918804</v>
      </c>
      <c r="AC60" s="17">
        <f t="shared" si="9"/>
        <v>16537123.640000001</v>
      </c>
      <c r="AD60" s="17">
        <f t="shared" si="10"/>
        <v>2326.1008936980497</v>
      </c>
    </row>
    <row r="61" spans="1:30" s="15" customFormat="1" ht="39" customHeight="1" x14ac:dyDescent="0.3">
      <c r="A61" s="14"/>
      <c r="B61" s="78" t="s">
        <v>2</v>
      </c>
      <c r="C61" s="78"/>
      <c r="D61" s="78"/>
      <c r="E61" s="78"/>
      <c r="F61" s="78"/>
      <c r="G61" s="78"/>
      <c r="H61" s="78"/>
      <c r="I61" s="78"/>
      <c r="J61" s="61">
        <v>893734.28</v>
      </c>
      <c r="K61" s="61">
        <v>118620.28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3756237.5</v>
      </c>
      <c r="P61" s="26">
        <v>15145.1</v>
      </c>
      <c r="Q61" s="17">
        <v>860</v>
      </c>
      <c r="R61" s="17">
        <v>860</v>
      </c>
      <c r="S61" s="17">
        <v>700</v>
      </c>
      <c r="T61" s="17">
        <v>0</v>
      </c>
      <c r="U61" s="17">
        <v>2435</v>
      </c>
      <c r="V61" s="17">
        <f t="shared" si="2"/>
        <v>-700</v>
      </c>
      <c r="W61" s="17">
        <f t="shared" si="3"/>
        <v>1575</v>
      </c>
      <c r="X61" s="17">
        <f t="shared" si="4"/>
        <v>283.13953488372096</v>
      </c>
      <c r="Y61" s="17">
        <f t="shared" si="5"/>
        <v>1575</v>
      </c>
      <c r="Z61" s="17">
        <f t="shared" si="6"/>
        <v>283.13953488372096</v>
      </c>
      <c r="AA61" s="17">
        <f t="shared" si="7"/>
        <v>-12710.1</v>
      </c>
      <c r="AB61" s="17">
        <f t="shared" si="8"/>
        <v>16.077807343629292</v>
      </c>
      <c r="AC61" s="17">
        <f t="shared" si="9"/>
        <v>-116185.28</v>
      </c>
      <c r="AD61" s="17">
        <f t="shared" si="10"/>
        <v>2.0527687171198719</v>
      </c>
    </row>
    <row r="62" spans="1:30" s="15" customFormat="1" ht="160.5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4">
        <v>21924</v>
      </c>
      <c r="K62" s="64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120.75" customHeight="1" x14ac:dyDescent="0.3">
      <c r="A63" s="14"/>
      <c r="B63" s="78" t="s">
        <v>0</v>
      </c>
      <c r="C63" s="78"/>
      <c r="D63" s="78"/>
      <c r="E63" s="78"/>
      <c r="F63" s="78"/>
      <c r="G63" s="78"/>
      <c r="H63" s="78"/>
      <c r="I63" s="78"/>
      <c r="J63" s="64">
        <v>-7472083.7599999998</v>
      </c>
      <c r="K63" s="64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-3957596.72</v>
      </c>
      <c r="P63" s="17">
        <f>O63</f>
        <v>-3957596.72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-1524895.35</v>
      </c>
      <c r="AB63" s="17">
        <f t="shared" si="8"/>
        <v>138.5308422733886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2">
        <f t="shared" ref="J64" si="38">J56+J7</f>
        <v>817212679.66999996</v>
      </c>
      <c r="K64" s="62">
        <f t="shared" ref="K64:U64" si="39">K56+K7</f>
        <v>764163320.18742979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966388265.25</v>
      </c>
      <c r="P64" s="18">
        <f t="shared" si="39"/>
        <v>958341272.95474887</v>
      </c>
      <c r="Q64" s="18">
        <f t="shared" si="39"/>
        <v>2065808372.8099997</v>
      </c>
      <c r="R64" s="18">
        <f t="shared" si="39"/>
        <v>1252538304.52</v>
      </c>
      <c r="S64" s="18">
        <f t="shared" ref="S64" si="40">S56+S7</f>
        <v>14072274.73</v>
      </c>
      <c r="T64" s="18">
        <f t="shared" si="39"/>
        <v>91071513.479999989</v>
      </c>
      <c r="U64" s="18">
        <f t="shared" si="39"/>
        <v>1157094528.9300001</v>
      </c>
      <c r="V64" s="18">
        <f t="shared" si="2"/>
        <v>76999238.749999985</v>
      </c>
      <c r="W64" s="18">
        <f t="shared" si="3"/>
        <v>-908713843.87999964</v>
      </c>
      <c r="X64" s="18">
        <f t="shared" si="4"/>
        <v>56.011706804928437</v>
      </c>
      <c r="Y64" s="18">
        <f t="shared" si="5"/>
        <v>-95443775.589999914</v>
      </c>
      <c r="Z64" s="18">
        <f t="shared" si="6"/>
        <v>92.379971514996811</v>
      </c>
      <c r="AA64" s="18">
        <f t="shared" si="7"/>
        <v>198753255.9752512</v>
      </c>
      <c r="AB64" s="18">
        <f t="shared" si="8"/>
        <v>120.73929836731929</v>
      </c>
      <c r="AC64" s="17">
        <f t="shared" si="9"/>
        <v>392931208.74257028</v>
      </c>
      <c r="AD64" s="17">
        <f t="shared" si="10"/>
        <v>151.41979448139361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2"/>
      <c r="Y65" s="47"/>
      <c r="Z65" s="47"/>
      <c r="AA65" s="53"/>
      <c r="AB65" s="47"/>
      <c r="AC65" s="47"/>
      <c r="AD65" s="67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AA2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47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2021-07-09T07:58:36Z</cp:lastPrinted>
  <dcterms:created xsi:type="dcterms:W3CDTF">2018-12-30T09:36:16Z</dcterms:created>
  <dcterms:modified xsi:type="dcterms:W3CDTF">2021-07-09T07:58:38Z</dcterms:modified>
</cp:coreProperties>
</file>